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coholesdeluruguay.sharepoint.com/sites/ProyectoeInnovacion/Documentos compartidos/Ingeniería/01-Proyectos/Paysandú/OT 564- Camineria 2026 (Taller-Almacén)/03- SOF/"/>
    </mc:Choice>
  </mc:AlternateContent>
  <xr:revisionPtr revIDLastSave="613" documentId="13_ncr:1_{EA1D4084-D6C9-4ADF-B10A-2A45AD059507}" xr6:coauthVersionLast="47" xr6:coauthVersionMax="47" xr10:uidLastSave="{FC674A1F-6851-4FAC-A986-D75E748E8B45}"/>
  <bookViews>
    <workbookView xWindow="28680" yWindow="-120" windowWidth="29040" windowHeight="15720" xr2:uid="{AB2D6146-1A6D-443B-BF11-53A9785A18BC}"/>
  </bookViews>
  <sheets>
    <sheet name="Rubrado OT-564" sheetId="1" r:id="rId1"/>
  </sheets>
  <definedNames>
    <definedName name="_xlnm.Print_Area" localSheetId="0">'Rubrado OT-564'!$A$1:$H$90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1" l="1"/>
  <c r="F77" i="1" s="1"/>
  <c r="D76" i="1"/>
  <c r="H76" i="1" s="1"/>
  <c r="D75" i="1"/>
  <c r="F75" i="1" s="1"/>
  <c r="D74" i="1"/>
  <c r="F74" i="1" s="1"/>
  <c r="H80" i="1"/>
  <c r="F80" i="1"/>
  <c r="H78" i="1"/>
  <c r="F78" i="1"/>
  <c r="H73" i="1"/>
  <c r="F73" i="1"/>
  <c r="D71" i="1"/>
  <c r="H71" i="1" s="1"/>
  <c r="H68" i="1"/>
  <c r="F68" i="1"/>
  <c r="H67" i="1"/>
  <c r="F67" i="1"/>
  <c r="H66" i="1"/>
  <c r="F66" i="1"/>
  <c r="D63" i="1"/>
  <c r="H63" i="1" s="1"/>
  <c r="D62" i="1"/>
  <c r="H62" i="1" s="1"/>
  <c r="D52" i="1"/>
  <c r="H52" i="1" s="1"/>
  <c r="D61" i="1"/>
  <c r="F61" i="1" s="1"/>
  <c r="D60" i="1"/>
  <c r="H60" i="1" s="1"/>
  <c r="D59" i="1"/>
  <c r="H59" i="1" s="1"/>
  <c r="D56" i="1"/>
  <c r="F56" i="1" s="1"/>
  <c r="H64" i="1"/>
  <c r="F64" i="1"/>
  <c r="H58" i="1"/>
  <c r="F58" i="1"/>
  <c r="D51" i="1"/>
  <c r="H51" i="1" s="1"/>
  <c r="D50" i="1"/>
  <c r="H50" i="1" s="1"/>
  <c r="D49" i="1"/>
  <c r="H49" i="1" s="1"/>
  <c r="D46" i="1"/>
  <c r="H46" i="1" s="1"/>
  <c r="H53" i="1"/>
  <c r="F53" i="1"/>
  <c r="H48" i="1"/>
  <c r="F48" i="1"/>
  <c r="D42" i="1"/>
  <c r="H42" i="1" s="1"/>
  <c r="D41" i="1"/>
  <c r="H41" i="1" s="1"/>
  <c r="D40" i="1"/>
  <c r="F40" i="1" s="1"/>
  <c r="D39" i="1"/>
  <c r="H39" i="1" s="1"/>
  <c r="D36" i="1"/>
  <c r="H36" i="1" s="1"/>
  <c r="H43" i="1"/>
  <c r="F43" i="1"/>
  <c r="H38" i="1"/>
  <c r="F38" i="1"/>
  <c r="D32" i="1"/>
  <c r="H32" i="1" s="1"/>
  <c r="D31" i="1"/>
  <c r="H31" i="1" s="1"/>
  <c r="D30" i="1"/>
  <c r="F30" i="1" s="1"/>
  <c r="D29" i="1"/>
  <c r="H29" i="1" s="1"/>
  <c r="D26" i="1"/>
  <c r="F26" i="1" s="1"/>
  <c r="H33" i="1"/>
  <c r="F33" i="1"/>
  <c r="H28" i="1"/>
  <c r="F28" i="1"/>
  <c r="D22" i="1"/>
  <c r="H22" i="1" s="1"/>
  <c r="D21" i="1"/>
  <c r="H21" i="1" s="1"/>
  <c r="D20" i="1"/>
  <c r="H20" i="1" s="1"/>
  <c r="D18" i="1"/>
  <c r="F18" i="1" s="1"/>
  <c r="D19" i="1"/>
  <c r="H19" i="1" s="1"/>
  <c r="D15" i="1"/>
  <c r="H15" i="1" s="1"/>
  <c r="H82" i="1"/>
  <c r="F82" i="1"/>
  <c r="H23" i="1"/>
  <c r="F17" i="1"/>
  <c r="H83" i="1"/>
  <c r="F83" i="1"/>
  <c r="H84" i="1"/>
  <c r="F84" i="1"/>
  <c r="H12" i="1"/>
  <c r="F12" i="1"/>
  <c r="H11" i="1"/>
  <c r="F11" i="1"/>
  <c r="H75" i="1" l="1"/>
  <c r="H77" i="1"/>
  <c r="H74" i="1"/>
  <c r="F76" i="1"/>
  <c r="F71" i="1"/>
  <c r="F60" i="1"/>
  <c r="H61" i="1"/>
  <c r="F59" i="1"/>
  <c r="H56" i="1"/>
  <c r="F62" i="1"/>
  <c r="F63" i="1"/>
  <c r="H40" i="1"/>
  <c r="F49" i="1"/>
  <c r="F22" i="1"/>
  <c r="F50" i="1"/>
  <c r="F51" i="1"/>
  <c r="F46" i="1"/>
  <c r="F52" i="1"/>
  <c r="F39" i="1"/>
  <c r="F41" i="1"/>
  <c r="F36" i="1"/>
  <c r="F42" i="1"/>
  <c r="F29" i="1"/>
  <c r="H30" i="1"/>
  <c r="F31" i="1"/>
  <c r="H26" i="1"/>
  <c r="F32" i="1"/>
  <c r="F21" i="1"/>
  <c r="F19" i="1"/>
  <c r="F15" i="1"/>
  <c r="F20" i="1"/>
  <c r="H18" i="1"/>
  <c r="H17" i="1"/>
  <c r="F23" i="1"/>
  <c r="H90" i="1" l="1"/>
  <c r="F86" i="1"/>
  <c r="F87" i="1" s="1"/>
  <c r="F89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<sst xmlns="http://schemas.openxmlformats.org/spreadsheetml/2006/main" count="207" uniqueCount="108">
  <si>
    <t>Unidad</t>
  </si>
  <si>
    <t>1.1</t>
  </si>
  <si>
    <t>1.2</t>
  </si>
  <si>
    <t>ítem</t>
  </si>
  <si>
    <t>Descripción</t>
  </si>
  <si>
    <t>2.1</t>
  </si>
  <si>
    <t>2.2</t>
  </si>
  <si>
    <t>Cantidad</t>
  </si>
  <si>
    <t>PRECIOS POR ÍTEM</t>
  </si>
  <si>
    <t>LEYES SOCIALES</t>
  </si>
  <si>
    <t>Unitario ($/u)</t>
  </si>
  <si>
    <t>Instalación de obrador e implantación de obra</t>
  </si>
  <si>
    <t>global</t>
  </si>
  <si>
    <t>m3</t>
  </si>
  <si>
    <t>Plan de Seguridad y Técnico Prevencionista</t>
  </si>
  <si>
    <t>Limpieza general de obra</t>
  </si>
  <si>
    <t>Sub total ($)</t>
  </si>
  <si>
    <t>IVA (22%)</t>
  </si>
  <si>
    <t>TOTAL ($)</t>
  </si>
  <si>
    <t>TOTAL LEYES SOCIALES ($)</t>
  </si>
  <si>
    <t>PLANILLA DE COTIZACIÓN - ALUR PAYSANDU</t>
  </si>
  <si>
    <t>Replanteo y nivelación general en sector a intervenir</t>
  </si>
  <si>
    <t>Excavaciones</t>
  </si>
  <si>
    <t>m</t>
  </si>
  <si>
    <t>Juntas transversales de dilatación con pasadores</t>
  </si>
  <si>
    <t>Junta longitudinal de contracción con barras de unión</t>
  </si>
  <si>
    <t>Sellado de juntas con Sikaflex 1A</t>
  </si>
  <si>
    <t>4.1.1</t>
  </si>
  <si>
    <t>Compactación de subrasante CBR&gt;5%</t>
  </si>
  <si>
    <t>Sub Base material granular CBR&gt;60% (espesor 0,15m)</t>
  </si>
  <si>
    <t>Base en material granular estabilizado con cemento portland (espesor 0,15m)</t>
  </si>
  <si>
    <t>2.1.1</t>
  </si>
  <si>
    <t>2.2.1</t>
  </si>
  <si>
    <t>2.2.2</t>
  </si>
  <si>
    <t>2.2.3</t>
  </si>
  <si>
    <t>2.2.4</t>
  </si>
  <si>
    <t>2.2.5</t>
  </si>
  <si>
    <t>3.1.1</t>
  </si>
  <si>
    <t xml:space="preserve">Retiro de tratamiento bituminoso y base (50cm) </t>
  </si>
  <si>
    <t>3.2.1</t>
  </si>
  <si>
    <t>3.2.2</t>
  </si>
  <si>
    <t>3.2.3</t>
  </si>
  <si>
    <t>3.2.4</t>
  </si>
  <si>
    <t>3.2.6</t>
  </si>
  <si>
    <t xml:space="preserve">Ensayos de hormigón </t>
  </si>
  <si>
    <t>Pavimento Rígido</t>
  </si>
  <si>
    <t>4.2.1</t>
  </si>
  <si>
    <t>4.2.2</t>
  </si>
  <si>
    <t>4.2.3</t>
  </si>
  <si>
    <t>2.2.6</t>
  </si>
  <si>
    <t>2.2.7</t>
  </si>
  <si>
    <r>
      <rPr>
        <b/>
        <sz val="11"/>
        <color theme="1"/>
        <rFont val="Arial"/>
        <family val="2"/>
      </rPr>
      <t>IMPORTANTE: 
- Las cantidades indicadas en la planilla de rubrado constituyen una estimación de los volúmenes totales a ejecutar</t>
    </r>
    <r>
      <rPr>
        <sz val="11"/>
        <color theme="1"/>
        <rFont val="Arial"/>
        <family val="2"/>
      </rPr>
      <t xml:space="preserve">, las cuales deberán ser verificadas y ajustadas en función de los relevamientos que realice el proveedor durante la visita al sitio. 
</t>
    </r>
    <r>
      <rPr>
        <b/>
        <sz val="11"/>
        <color theme="1"/>
        <rFont val="Arial"/>
        <family val="2"/>
      </rPr>
      <t>- El precio ofertado será considerado llave en mano</t>
    </r>
    <r>
      <rPr>
        <sz val="11"/>
        <color theme="1"/>
        <rFont val="Arial"/>
        <family val="2"/>
      </rPr>
      <t>, comprendiendo la totalidad de los trabajos requeridos. En consecuencia, cualquier discrepancia o diferencia en las cantidades finalmente determinadas quedará a cargo exclusivo del proveedor adjudicatario.</t>
    </r>
  </si>
  <si>
    <t>OT564 - CAMINERIA 2026 (CALLE 2, 4, 5, 6, CALDERA y ETE)</t>
  </si>
  <si>
    <t>SECTOR A - CALLE 4 (ALMACÉN/CARGADERO/MANTENIMIENTO)</t>
  </si>
  <si>
    <t>SECTOR B - CALLE 6 (PROCESO)</t>
  </si>
  <si>
    <t>3.2.5</t>
  </si>
  <si>
    <t>SECTOR C - CALLE 2 (LABORATORIO/SALA DE CONTROL)</t>
  </si>
  <si>
    <t>4.2.4</t>
  </si>
  <si>
    <t>4.2.5</t>
  </si>
  <si>
    <t>4.2.6</t>
  </si>
  <si>
    <t>5.1.1</t>
  </si>
  <si>
    <t>5.2.1</t>
  </si>
  <si>
    <t>5.2.2</t>
  </si>
  <si>
    <t>5.2.3</t>
  </si>
  <si>
    <t>5.2.4</t>
  </si>
  <si>
    <t>5.2.5</t>
  </si>
  <si>
    <t>5.2.6</t>
  </si>
  <si>
    <t>SECTOR D - CALLE 5 (SALA ELÉCTRICA CALDERAS)</t>
  </si>
  <si>
    <t>6.1</t>
  </si>
  <si>
    <t>6.1.1</t>
  </si>
  <si>
    <t>6.2</t>
  </si>
  <si>
    <t>6.2.1</t>
  </si>
  <si>
    <t>6.2.2</t>
  </si>
  <si>
    <t>6.2.3</t>
  </si>
  <si>
    <t>6.2.4</t>
  </si>
  <si>
    <t>6.2.5</t>
  </si>
  <si>
    <t>6.2.6</t>
  </si>
  <si>
    <t>6.2.7</t>
  </si>
  <si>
    <t>SECTOR E - CALLE CALDERA/CHIPEADORA</t>
  </si>
  <si>
    <t>6.3</t>
  </si>
  <si>
    <t xml:space="preserve">Común </t>
  </si>
  <si>
    <t xml:space="preserve">Cuneta </t>
  </si>
  <si>
    <t>6.3.1</t>
  </si>
  <si>
    <t>6.3.2</t>
  </si>
  <si>
    <t>ml</t>
  </si>
  <si>
    <t xml:space="preserve">Acceso </t>
  </si>
  <si>
    <t>6.3.3</t>
  </si>
  <si>
    <t xml:space="preserve">Cordón H°A° </t>
  </si>
  <si>
    <t>7.1</t>
  </si>
  <si>
    <t>7.1.1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</si>
  <si>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</si>
  <si>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</si>
  <si>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</si>
  <si>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</si>
  <si>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</si>
  <si>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</si>
  <si>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</si>
  <si>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</si>
  <si>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7.3.1</t>
  </si>
  <si>
    <t>8.1</t>
  </si>
  <si>
    <t>8.2</t>
  </si>
  <si>
    <t>8.3</t>
  </si>
  <si>
    <t xml:space="preserve">trabajos preliminares </t>
  </si>
  <si>
    <t>TRABAJOS PRELIMINARES</t>
  </si>
  <si>
    <t>VARIOS</t>
  </si>
  <si>
    <t>Precio total  ($)</t>
  </si>
  <si>
    <t>SECTOR F - CALLE CALDERA/CHIPEADORA</t>
  </si>
  <si>
    <t>Pavimento H°A° C35 (0,22m) según especificaciones en OT564-SOF-001-R1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</si>
</sst>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theme="7"/>
      <name val="Arial"/>
      <family val="2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9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/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4" fontId="10" fillId="0" borderId="1" xfId="1" applyFont="1" applyBorder="1" applyAlignment="1">
      <alignment horizontal="center"/>
    </xf>
    <xf numFmtId="0" fontId="3" fillId="0" borderId="4" xfId="0" applyFont="1" applyBorder="1"/>
    <xf numFmtId="0" fontId="3" fillId="0" borderId="6" xfId="0" applyFont="1" applyBorder="1" applyAlignment="1">
      <alignment horizontal="center"/>
    </xf>
    <xf numFmtId="44" fontId="10" fillId="0" borderId="6" xfId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4" fontId="10" fillId="0" borderId="7" xfId="1" applyFont="1" applyBorder="1" applyAlignment="1">
      <alignment horizontal="center"/>
    </xf>
    <xf numFmtId="0" fontId="3" fillId="0" borderId="8" xfId="0" applyFont="1" applyBorder="1"/>
    <xf numFmtId="44" fontId="10" fillId="5" borderId="6" xfId="1" applyFont="1" applyFill="1" applyBorder="1" applyAlignment="1">
      <alignment horizontal="center" vertical="center"/>
    </xf>
    <xf numFmtId="44" fontId="10" fillId="5" borderId="7" xfId="1" applyFont="1" applyFill="1" applyBorder="1" applyAlignment="1">
      <alignment horizontal="center" vertical="center"/>
    </xf>
    <xf numFmtId="0" fontId="3" fillId="0" borderId="0" xfId="0" applyFont="1"/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/>
    </xf>
    <xf numFmtId="44" fontId="10" fillId="0" borderId="19" xfId="1" applyFont="1" applyBorder="1" applyAlignment="1">
      <alignment horizontal="center"/>
    </xf>
    <xf numFmtId="44" fontId="10" fillId="0" borderId="20" xfId="1" applyFont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9" fillId="6" borderId="2" xfId="0" applyFont="1" applyFill="1" applyBorder="1"/>
    <xf numFmtId="0" fontId="10" fillId="6" borderId="2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/>
    </xf>
    <xf numFmtId="0" fontId="10" fillId="6" borderId="5" xfId="0" applyFont="1" applyFill="1" applyBorder="1" applyAlignment="1">
      <alignment horizontal="center"/>
    </xf>
    <xf numFmtId="0" fontId="10" fillId="0" borderId="2" xfId="0" applyFont="1" applyBorder="1"/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2" fillId="5" borderId="16" xfId="0" applyFont="1" applyFill="1" applyBorder="1" applyAlignment="1">
      <alignment horizontal="left" vertical="center"/>
    </xf>
    <xf numFmtId="0" fontId="12" fillId="5" borderId="17" xfId="0" applyFont="1" applyFill="1" applyBorder="1" applyAlignment="1">
      <alignment horizontal="left" vertical="center"/>
    </xf>
    <xf numFmtId="0" fontId="12" fillId="5" borderId="18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3" borderId="10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595C8-3823-4A78-B147-B63F458CE0E9}">
  <dimension ref="A1:H96"/>
  <sheetViews>
    <sheetView tabSelected="1" view="pageBreakPreview" topLeftCell="A5" zoomScale="85" zoomScaleNormal="120" zoomScaleSheetLayoutView="85" workbookViewId="0">
      <selection activeCell="L19" sqref="L19"/>
    </sheetView>
  </sheetViews>
  <sheetFormatPr baseColWidth="10" defaultColWidth="11.5546875" defaultRowHeight="13.8" x14ac:dyDescent="0.25"/>
  <cols>
    <col min="1" max="1" width="6.33203125" style="1" customWidth="1"/>
    <col min="2" max="2" width="65.6640625" style="1" customWidth="1"/>
    <col min="3" max="3" width="11.109375" style="2" customWidth="1"/>
    <col min="4" max="4" width="11.33203125" style="2" customWidth="1"/>
    <col min="5" max="5" width="12" style="1" customWidth="1"/>
    <col min="6" max="6" width="13.77734375" style="1" customWidth="1"/>
    <col min="7" max="7" width="11.109375" style="1" customWidth="1"/>
    <col min="8" max="8" width="12" style="1" customWidth="1"/>
    <col min="9" max="16384" width="11.5546875" style="1"/>
  </cols>
  <sheetData>
    <row r="1" spans="1:8" ht="30" customHeight="1" x14ac:dyDescent="0.25">
      <c r="A1" s="38" t="s">
        <v>52</v>
      </c>
      <c r="B1" s="39"/>
      <c r="C1" s="39"/>
      <c r="D1" s="39"/>
      <c r="E1" s="40"/>
      <c r="F1" s="34" t="e" vm="1">
        <v>#VALUE!</v>
      </c>
      <c r="G1" s="34"/>
      <c r="H1" s="35"/>
    </row>
    <row r="2" spans="1:8" ht="19.95" customHeight="1" thickBot="1" x14ac:dyDescent="0.3">
      <c r="A2" s="41" t="s">
        <v>20</v>
      </c>
      <c r="B2" s="42"/>
      <c r="C2" s="42"/>
      <c r="D2" s="42"/>
      <c r="E2" s="43"/>
      <c r="F2" s="36"/>
      <c r="G2" s="36"/>
      <c r="H2" s="37"/>
    </row>
    <row r="3" spans="1:8" x14ac:dyDescent="0.25">
      <c r="A3" s="32" t="s">
        <v>51</v>
      </c>
      <c r="B3" s="33"/>
      <c r="C3" s="33"/>
      <c r="D3" s="33"/>
      <c r="E3" s="33"/>
      <c r="F3" s="33"/>
      <c r="G3" s="33"/>
      <c r="H3" s="33"/>
    </row>
    <row r="4" spans="1:8" x14ac:dyDescent="0.25">
      <c r="A4" s="33"/>
      <c r="B4" s="33"/>
      <c r="C4" s="33"/>
      <c r="D4" s="33"/>
      <c r="E4" s="33"/>
      <c r="F4" s="33"/>
      <c r="G4" s="33"/>
      <c r="H4" s="33"/>
    </row>
    <row r="5" spans="1:8" x14ac:dyDescent="0.25">
      <c r="A5" s="33"/>
      <c r="B5" s="33"/>
      <c r="C5" s="33"/>
      <c r="D5" s="33"/>
      <c r="E5" s="33"/>
      <c r="F5" s="33"/>
      <c r="G5" s="33"/>
      <c r="H5" s="33"/>
    </row>
    <row r="6" spans="1:8" x14ac:dyDescent="0.25">
      <c r="A6" s="33"/>
      <c r="B6" s="33"/>
      <c r="C6" s="33"/>
      <c r="D6" s="33"/>
      <c r="E6" s="33"/>
      <c r="F6" s="33"/>
      <c r="G6" s="33"/>
      <c r="H6" s="33"/>
    </row>
    <row r="7" spans="1:8" x14ac:dyDescent="0.25">
      <c r="A7" s="33"/>
      <c r="B7" s="33"/>
      <c r="C7" s="33"/>
      <c r="D7" s="33"/>
      <c r="E7" s="33"/>
      <c r="F7" s="33"/>
      <c r="G7" s="33"/>
      <c r="H7" s="33"/>
    </row>
    <row r="8" spans="1:8" x14ac:dyDescent="0.25">
      <c r="A8" s="50" t="s">
        <v>3</v>
      </c>
      <c r="B8" s="50" t="s">
        <v>4</v>
      </c>
      <c r="C8" s="50" t="s">
        <v>0</v>
      </c>
      <c r="D8" s="50" t="s">
        <v>7</v>
      </c>
      <c r="E8" s="44" t="s">
        <v>8</v>
      </c>
      <c r="F8" s="44"/>
      <c r="G8" s="44" t="s">
        <v>9</v>
      </c>
      <c r="H8" s="44"/>
    </row>
    <row r="9" spans="1:8" ht="26.4" x14ac:dyDescent="0.25">
      <c r="A9" s="50"/>
      <c r="B9" s="50"/>
      <c r="C9" s="50"/>
      <c r="D9" s="50"/>
      <c r="E9" s="3" t="s">
        <v>10</v>
      </c>
      <c r="F9" s="3" t="s">
        <v>105</v>
      </c>
      <c r="G9" s="3" t="s">
        <v>10</v>
      </c>
      <c r="H9" s="3" t="s">
        <v>105</v>
      </c>
    </row>
    <row r="10" spans="1:8" x14ac:dyDescent="0.25">
      <c r="A10" s="26">
        <v>1</v>
      </c>
      <c r="B10" s="27" t="s">
        <v>103</v>
      </c>
      <c r="C10" s="28" t="s">
        <v>102</v>
      </c>
      <c r="D10" s="28"/>
      <c r="E10" s="30"/>
      <c r="F10" s="28"/>
      <c r="G10" s="28"/>
      <c r="H10" s="29"/>
    </row>
    <row r="11" spans="1:8" x14ac:dyDescent="0.25">
      <c r="A11" s="8" t="s">
        <v>1</v>
      </c>
      <c r="B11" s="9" t="s">
        <v>11</v>
      </c>
      <c r="C11" s="8" t="s">
        <v>12</v>
      </c>
      <c r="D11" s="23">
        <v>1</v>
      </c>
      <c r="E11" s="10"/>
      <c r="F11" s="10">
        <f>D11*E11</f>
        <v>0</v>
      </c>
      <c r="G11" s="10"/>
      <c r="H11" s="10">
        <f>D11*G11</f>
        <v>0</v>
      </c>
    </row>
    <row r="12" spans="1:8" x14ac:dyDescent="0.25">
      <c r="A12" s="8" t="s">
        <v>2</v>
      </c>
      <c r="B12" s="9" t="s">
        <v>21</v>
      </c>
      <c r="C12" s="8" t="s">
        <v>12</v>
      </c>
      <c r="D12" s="23">
        <v>1</v>
      </c>
      <c r="E12" s="10"/>
      <c r="F12" s="24">
        <f>D12*E12</f>
        <v>0</v>
      </c>
      <c r="G12" s="24"/>
      <c r="H12" s="10">
        <f>D12*G12</f>
        <v>0</v>
      </c>
    </row>
    <row r="13" spans="1:8" x14ac:dyDescent="0.25">
      <c r="A13" s="26">
        <v>2</v>
      </c>
      <c r="B13" s="27" t="s">
        <v>53</v>
      </c>
      <c r="C13" s="28"/>
      <c r="D13" s="28"/>
      <c r="E13" s="28"/>
      <c r="F13" s="28"/>
      <c r="G13" s="28"/>
      <c r="H13" s="29"/>
    </row>
    <row r="14" spans="1:8" x14ac:dyDescent="0.25">
      <c r="A14" s="4" t="s">
        <v>5</v>
      </c>
      <c r="B14" s="5" t="s">
        <v>22</v>
      </c>
      <c r="C14" s="6"/>
      <c r="D14" s="6"/>
      <c r="E14" s="6"/>
      <c r="F14" s="6"/>
      <c r="G14" s="6"/>
      <c r="H14" s="7"/>
    </row>
    <row r="15" spans="1:8" x14ac:dyDescent="0.25">
      <c r="A15" s="8" t="s">
        <v>31</v>
      </c>
      <c r="B15" s="9" t="s">
        <v>38</v>
      </c>
      <c r="C15" s="8" t="s">
        <v>13</v>
      </c>
      <c r="D15" s="23">
        <f>(1675)*0.5</f>
        <v>837.5</v>
      </c>
      <c r="E15" s="10"/>
      <c r="F15" s="25">
        <f t="shared" ref="F15" si="0">D15*E15</f>
        <v>0</v>
      </c>
      <c r="G15" s="25"/>
      <c r="H15" s="10">
        <f t="shared" ref="H15" si="1">D15*G15</f>
        <v>0</v>
      </c>
    </row>
    <row r="16" spans="1:8" x14ac:dyDescent="0.25">
      <c r="A16" s="4" t="s">
        <v>6</v>
      </c>
      <c r="B16" s="5" t="s">
        <v>45</v>
      </c>
      <c r="C16" s="6"/>
      <c r="D16" s="6"/>
      <c r="E16" s="6"/>
      <c r="F16" s="6"/>
      <c r="G16" s="6"/>
      <c r="H16" s="7"/>
    </row>
    <row r="17" spans="1:8" x14ac:dyDescent="0.25">
      <c r="A17" s="8" t="s">
        <v>32</v>
      </c>
      <c r="B17" s="9" t="s">
        <v>28</v>
      </c>
      <c r="C17" s="8" t="s">
        <v>12</v>
      </c>
      <c r="D17" s="23">
        <v>1</v>
      </c>
      <c r="E17" s="10"/>
      <c r="F17" s="10">
        <f t="shared" ref="F17:F23" si="2">D17*E17</f>
        <v>0</v>
      </c>
      <c r="G17" s="10"/>
      <c r="H17" s="10">
        <f t="shared" ref="H17:H23" si="3">D17*G17</f>
        <v>0</v>
      </c>
    </row>
    <row r="18" spans="1:8" x14ac:dyDescent="0.25">
      <c r="A18" s="8" t="s">
        <v>33</v>
      </c>
      <c r="B18" s="9" t="s">
        <v>29</v>
      </c>
      <c r="C18" s="8" t="s">
        <v>13</v>
      </c>
      <c r="D18" s="23">
        <f>1675*0.15</f>
        <v>251.25</v>
      </c>
      <c r="E18" s="10"/>
      <c r="F18" s="10">
        <f t="shared" si="2"/>
        <v>0</v>
      </c>
      <c r="G18" s="10"/>
      <c r="H18" s="10">
        <f t="shared" si="3"/>
        <v>0</v>
      </c>
    </row>
    <row r="19" spans="1:8" x14ac:dyDescent="0.25">
      <c r="A19" s="8" t="s">
        <v>34</v>
      </c>
      <c r="B19" s="9" t="s">
        <v>30</v>
      </c>
      <c r="C19" s="8" t="s">
        <v>13</v>
      </c>
      <c r="D19" s="23">
        <f>1675*0.15</f>
        <v>251.25</v>
      </c>
      <c r="E19" s="10"/>
      <c r="F19" s="10">
        <f t="shared" si="2"/>
        <v>0</v>
      </c>
      <c r="G19" s="10"/>
      <c r="H19" s="10">
        <f t="shared" si="3"/>
        <v>0</v>
      </c>
    </row>
    <row r="20" spans="1:8" x14ac:dyDescent="0.25">
      <c r="A20" s="8" t="s">
        <v>35</v>
      </c>
      <c r="B20" s="9" t="s">
        <v>107</v>
      </c>
      <c r="C20" s="8" t="s">
        <v>13</v>
      </c>
      <c r="D20" s="23">
        <f>1675*0.22</f>
        <v>368.5</v>
      </c>
      <c r="E20" s="10"/>
      <c r="F20" s="10">
        <f t="shared" si="2"/>
        <v>0</v>
      </c>
      <c r="G20" s="10"/>
      <c r="H20" s="10">
        <f t="shared" si="3"/>
        <v>0</v>
      </c>
    </row>
    <row r="21" spans="1:8" x14ac:dyDescent="0.25">
      <c r="A21" s="8" t="s">
        <v>36</v>
      </c>
      <c r="B21" s="9" t="s">
        <v>24</v>
      </c>
      <c r="C21" s="8" t="s">
        <v>23</v>
      </c>
      <c r="D21" s="23">
        <f>(6.85*19)+(6.8*14)+(10.3*8)+(8.6*3)+(9.26*6)</f>
        <v>389.11</v>
      </c>
      <c r="E21" s="10"/>
      <c r="F21" s="10">
        <f t="shared" si="2"/>
        <v>0</v>
      </c>
      <c r="G21" s="10"/>
      <c r="H21" s="10">
        <f t="shared" si="3"/>
        <v>0</v>
      </c>
    </row>
    <row r="22" spans="1:8" x14ac:dyDescent="0.25">
      <c r="A22" s="8" t="s">
        <v>49</v>
      </c>
      <c r="B22" s="9" t="s">
        <v>25</v>
      </c>
      <c r="C22" s="8" t="s">
        <v>23</v>
      </c>
      <c r="D22" s="23">
        <f>22.3+109+109+45</f>
        <v>285.3</v>
      </c>
      <c r="E22" s="10"/>
      <c r="F22" s="10">
        <f t="shared" si="2"/>
        <v>0</v>
      </c>
      <c r="G22" s="10"/>
      <c r="H22" s="10">
        <f t="shared" si="3"/>
        <v>0</v>
      </c>
    </row>
    <row r="23" spans="1:8" x14ac:dyDescent="0.25">
      <c r="A23" s="8" t="s">
        <v>50</v>
      </c>
      <c r="B23" s="9" t="s">
        <v>26</v>
      </c>
      <c r="C23" s="8" t="s">
        <v>12</v>
      </c>
      <c r="D23" s="23">
        <v>1</v>
      </c>
      <c r="E23" s="10"/>
      <c r="F23" s="10">
        <f t="shared" si="2"/>
        <v>0</v>
      </c>
      <c r="G23" s="10"/>
      <c r="H23" s="10">
        <f t="shared" si="3"/>
        <v>0</v>
      </c>
    </row>
    <row r="24" spans="1:8" x14ac:dyDescent="0.25">
      <c r="A24" s="26">
        <v>3</v>
      </c>
      <c r="B24" s="27" t="s">
        <v>54</v>
      </c>
      <c r="C24" s="28"/>
      <c r="D24" s="28"/>
      <c r="E24" s="28"/>
      <c r="F24" s="28"/>
      <c r="G24" s="28"/>
      <c r="H24" s="29"/>
    </row>
    <row r="25" spans="1:8" x14ac:dyDescent="0.25">
      <c r="A25" s="4">
        <v>3.1</v>
      </c>
      <c r="B25" s="5" t="s">
        <v>22</v>
      </c>
      <c r="C25" s="6"/>
      <c r="D25" s="6"/>
      <c r="E25" s="6"/>
      <c r="F25" s="6"/>
      <c r="G25" s="6"/>
      <c r="H25" s="7"/>
    </row>
    <row r="26" spans="1:8" x14ac:dyDescent="0.25">
      <c r="A26" s="8" t="s">
        <v>37</v>
      </c>
      <c r="B26" s="9" t="s">
        <v>38</v>
      </c>
      <c r="C26" s="8" t="s">
        <v>13</v>
      </c>
      <c r="D26" s="23">
        <f>(411.89)*0.5</f>
        <v>205.94499999999999</v>
      </c>
      <c r="E26" s="10"/>
      <c r="F26" s="25">
        <f t="shared" ref="F26" si="4">D26*E26</f>
        <v>0</v>
      </c>
      <c r="G26" s="25"/>
      <c r="H26" s="10">
        <f t="shared" ref="H26" si="5">D26*G26</f>
        <v>0</v>
      </c>
    </row>
    <row r="27" spans="1:8" x14ac:dyDescent="0.25">
      <c r="A27" s="4">
        <v>3.2</v>
      </c>
      <c r="B27" s="5" t="s">
        <v>45</v>
      </c>
      <c r="C27" s="6"/>
      <c r="D27" s="6"/>
      <c r="E27" s="6"/>
      <c r="F27" s="6"/>
      <c r="G27" s="6"/>
      <c r="H27" s="7"/>
    </row>
    <row r="28" spans="1:8" x14ac:dyDescent="0.25">
      <c r="A28" s="8" t="s">
        <v>39</v>
      </c>
      <c r="B28" s="9" t="s">
        <v>28</v>
      </c>
      <c r="C28" s="8" t="s">
        <v>12</v>
      </c>
      <c r="D28" s="23">
        <v>1</v>
      </c>
      <c r="E28" s="10"/>
      <c r="F28" s="10">
        <f t="shared" ref="F28:F33" si="6">D28*E28</f>
        <v>0</v>
      </c>
      <c r="G28" s="10"/>
      <c r="H28" s="10">
        <f t="shared" ref="H28:H33" si="7">D28*G28</f>
        <v>0</v>
      </c>
    </row>
    <row r="29" spans="1:8" x14ac:dyDescent="0.25">
      <c r="A29" s="8" t="s">
        <v>40</v>
      </c>
      <c r="B29" s="9" t="s">
        <v>29</v>
      </c>
      <c r="C29" s="8" t="s">
        <v>13</v>
      </c>
      <c r="D29" s="23">
        <f>411.89*0.15</f>
        <v>61.783499999999997</v>
      </c>
      <c r="E29" s="10"/>
      <c r="F29" s="10">
        <f t="shared" si="6"/>
        <v>0</v>
      </c>
      <c r="G29" s="10"/>
      <c r="H29" s="10">
        <f t="shared" si="7"/>
        <v>0</v>
      </c>
    </row>
    <row r="30" spans="1:8" x14ac:dyDescent="0.25">
      <c r="A30" s="8" t="s">
        <v>41</v>
      </c>
      <c r="B30" s="9" t="s">
        <v>30</v>
      </c>
      <c r="C30" s="8" t="s">
        <v>13</v>
      </c>
      <c r="D30" s="23">
        <f>411.89*0.15</f>
        <v>61.783499999999997</v>
      </c>
      <c r="E30" s="10"/>
      <c r="F30" s="10">
        <f t="shared" si="6"/>
        <v>0</v>
      </c>
      <c r="G30" s="10"/>
      <c r="H30" s="10">
        <f t="shared" si="7"/>
        <v>0</v>
      </c>
    </row>
    <row r="31" spans="1:8" x14ac:dyDescent="0.25">
      <c r="A31" s="8" t="s">
        <v>42</v>
      </c>
      <c r="B31" s="9" t="s">
        <v>107</v>
      </c>
      <c r="C31" s="8" t="s">
        <v>13</v>
      </c>
      <c r="D31" s="23">
        <f>411.89*0.22</f>
        <v>90.615799999999993</v>
      </c>
      <c r="E31" s="10"/>
      <c r="F31" s="10">
        <f t="shared" si="6"/>
        <v>0</v>
      </c>
      <c r="G31" s="10"/>
      <c r="H31" s="10">
        <f t="shared" si="7"/>
        <v>0</v>
      </c>
    </row>
    <row r="32" spans="1:8" x14ac:dyDescent="0.25">
      <c r="A32" s="8" t="s">
        <v>55</v>
      </c>
      <c r="B32" s="9" t="s">
        <v>24</v>
      </c>
      <c r="C32" s="8" t="s">
        <v>23</v>
      </c>
      <c r="D32" s="23">
        <f>(4.81*18)</f>
        <v>86.58</v>
      </c>
      <c r="E32" s="10"/>
      <c r="F32" s="10">
        <f t="shared" si="6"/>
        <v>0</v>
      </c>
      <c r="G32" s="10"/>
      <c r="H32" s="10">
        <f t="shared" si="7"/>
        <v>0</v>
      </c>
    </row>
    <row r="33" spans="1:8" x14ac:dyDescent="0.25">
      <c r="A33" s="8" t="s">
        <v>43</v>
      </c>
      <c r="B33" s="9" t="s">
        <v>26</v>
      </c>
      <c r="C33" s="8" t="s">
        <v>12</v>
      </c>
      <c r="D33" s="23">
        <v>1</v>
      </c>
      <c r="E33" s="10"/>
      <c r="F33" s="10">
        <f t="shared" si="6"/>
        <v>0</v>
      </c>
      <c r="G33" s="10"/>
      <c r="H33" s="10">
        <f t="shared" si="7"/>
        <v>0</v>
      </c>
    </row>
    <row r="34" spans="1:8" x14ac:dyDescent="0.25">
      <c r="A34" s="26">
        <v>4</v>
      </c>
      <c r="B34" s="27" t="s">
        <v>56</v>
      </c>
      <c r="C34" s="28"/>
      <c r="D34" s="28"/>
      <c r="E34" s="28"/>
      <c r="F34" s="28"/>
      <c r="G34" s="28"/>
      <c r="H34" s="29"/>
    </row>
    <row r="35" spans="1:8" x14ac:dyDescent="0.25">
      <c r="A35" s="4">
        <v>4.0999999999999996</v>
      </c>
      <c r="B35" s="5" t="s">
        <v>22</v>
      </c>
      <c r="C35" s="6"/>
      <c r="D35" s="6"/>
      <c r="E35" s="6"/>
      <c r="F35" s="6"/>
      <c r="G35" s="6"/>
      <c r="H35" s="7"/>
    </row>
    <row r="36" spans="1:8" x14ac:dyDescent="0.25">
      <c r="A36" s="8" t="s">
        <v>27</v>
      </c>
      <c r="B36" s="9" t="s">
        <v>38</v>
      </c>
      <c r="C36" s="8" t="s">
        <v>13</v>
      </c>
      <c r="D36" s="23">
        <f>(133)*0.5</f>
        <v>66.5</v>
      </c>
      <c r="E36" s="10"/>
      <c r="F36" s="25">
        <f t="shared" ref="F36" si="8">D36*E36</f>
        <v>0</v>
      </c>
      <c r="G36" s="25"/>
      <c r="H36" s="10">
        <f t="shared" ref="H36" si="9">D36*G36</f>
        <v>0</v>
      </c>
    </row>
    <row r="37" spans="1:8" x14ac:dyDescent="0.25">
      <c r="A37" s="4">
        <v>4.2</v>
      </c>
      <c r="B37" s="5" t="s">
        <v>45</v>
      </c>
      <c r="C37" s="6"/>
      <c r="D37" s="6"/>
      <c r="E37" s="6"/>
      <c r="F37" s="6"/>
      <c r="G37" s="6"/>
      <c r="H37" s="7"/>
    </row>
    <row r="38" spans="1:8" x14ac:dyDescent="0.25">
      <c r="A38" s="8" t="s">
        <v>46</v>
      </c>
      <c r="B38" s="9" t="s">
        <v>28</v>
      </c>
      <c r="C38" s="8" t="s">
        <v>12</v>
      </c>
      <c r="D38" s="23">
        <v>1</v>
      </c>
      <c r="E38" s="10"/>
      <c r="F38" s="10">
        <f t="shared" ref="F38:F43" si="10">D38*E38</f>
        <v>0</v>
      </c>
      <c r="G38" s="10"/>
      <c r="H38" s="10">
        <f t="shared" ref="H38:H43" si="11">D38*G38</f>
        <v>0</v>
      </c>
    </row>
    <row r="39" spans="1:8" x14ac:dyDescent="0.25">
      <c r="A39" s="8" t="s">
        <v>47</v>
      </c>
      <c r="B39" s="9" t="s">
        <v>29</v>
      </c>
      <c r="C39" s="8" t="s">
        <v>13</v>
      </c>
      <c r="D39" s="23">
        <f>133*0.15</f>
        <v>19.95</v>
      </c>
      <c r="E39" s="10"/>
      <c r="F39" s="10">
        <f t="shared" si="10"/>
        <v>0</v>
      </c>
      <c r="G39" s="10"/>
      <c r="H39" s="10">
        <f t="shared" si="11"/>
        <v>0</v>
      </c>
    </row>
    <row r="40" spans="1:8" x14ac:dyDescent="0.25">
      <c r="A40" s="8" t="s">
        <v>48</v>
      </c>
      <c r="B40" s="9" t="s">
        <v>30</v>
      </c>
      <c r="C40" s="8" t="s">
        <v>13</v>
      </c>
      <c r="D40" s="23">
        <f>133*0.15</f>
        <v>19.95</v>
      </c>
      <c r="E40" s="10"/>
      <c r="F40" s="10">
        <f t="shared" si="10"/>
        <v>0</v>
      </c>
      <c r="G40" s="10"/>
      <c r="H40" s="10">
        <f t="shared" si="11"/>
        <v>0</v>
      </c>
    </row>
    <row r="41" spans="1:8" x14ac:dyDescent="0.25">
      <c r="A41" s="8" t="s">
        <v>57</v>
      </c>
      <c r="B41" s="9" t="s">
        <v>107</v>
      </c>
      <c r="C41" s="8" t="s">
        <v>13</v>
      </c>
      <c r="D41" s="23">
        <f>133*0.22</f>
        <v>29.26</v>
      </c>
      <c r="E41" s="10"/>
      <c r="F41" s="10">
        <f t="shared" si="10"/>
        <v>0</v>
      </c>
      <c r="G41" s="10"/>
      <c r="H41" s="10">
        <f t="shared" si="11"/>
        <v>0</v>
      </c>
    </row>
    <row r="42" spans="1:8" x14ac:dyDescent="0.25">
      <c r="A42" s="8" t="s">
        <v>58</v>
      </c>
      <c r="B42" s="9" t="s">
        <v>24</v>
      </c>
      <c r="C42" s="8" t="s">
        <v>23</v>
      </c>
      <c r="D42" s="23">
        <f>(4.85*12)</f>
        <v>58.199999999999996</v>
      </c>
      <c r="E42" s="10"/>
      <c r="F42" s="10">
        <f t="shared" si="10"/>
        <v>0</v>
      </c>
      <c r="G42" s="10"/>
      <c r="H42" s="10">
        <f t="shared" si="11"/>
        <v>0</v>
      </c>
    </row>
    <row r="43" spans="1:8" x14ac:dyDescent="0.25">
      <c r="A43" s="8" t="s">
        <v>59</v>
      </c>
      <c r="B43" s="9" t="s">
        <v>26</v>
      </c>
      <c r="C43" s="8" t="s">
        <v>12</v>
      </c>
      <c r="D43" s="23">
        <v>1</v>
      </c>
      <c r="E43" s="10"/>
      <c r="F43" s="10">
        <f t="shared" si="10"/>
        <v>0</v>
      </c>
      <c r="G43" s="10"/>
      <c r="H43" s="10">
        <f t="shared" si="11"/>
        <v>0</v>
      </c>
    </row>
    <row r="44" spans="1:8" x14ac:dyDescent="0.25">
      <c r="A44" s="26">
        <v>5</v>
      </c>
      <c r="B44" s="27" t="s">
        <v>67</v>
      </c>
      <c r="C44" s="28"/>
      <c r="D44" s="28"/>
      <c r="E44" s="28"/>
      <c r="F44" s="28"/>
      <c r="G44" s="28"/>
      <c r="H44" s="29"/>
    </row>
    <row r="45" spans="1:8" x14ac:dyDescent="0.25">
      <c r="A45" s="4">
        <v>5.0999999999999996</v>
      </c>
      <c r="B45" s="5" t="s">
        <v>22</v>
      </c>
      <c r="C45" s="6"/>
      <c r="D45" s="6"/>
      <c r="E45" s="6"/>
      <c r="F45" s="6"/>
      <c r="G45" s="6"/>
      <c r="H45" s="7"/>
    </row>
    <row r="46" spans="1:8" x14ac:dyDescent="0.25">
      <c r="A46" s="8" t="s">
        <v>60</v>
      </c>
      <c r="B46" s="9" t="s">
        <v>38</v>
      </c>
      <c r="C46" s="8" t="s">
        <v>13</v>
      </c>
      <c r="D46" s="23">
        <f>(275)*0.5</f>
        <v>137.5</v>
      </c>
      <c r="E46" s="10"/>
      <c r="F46" s="25">
        <f t="shared" ref="F46" si="12">D46*E46</f>
        <v>0</v>
      </c>
      <c r="G46" s="25"/>
      <c r="H46" s="10">
        <f t="shared" ref="H46" si="13">D46*G46</f>
        <v>0</v>
      </c>
    </row>
    <row r="47" spans="1:8" x14ac:dyDescent="0.25">
      <c r="A47" s="4">
        <v>5.2</v>
      </c>
      <c r="B47" s="5" t="s">
        <v>45</v>
      </c>
      <c r="C47" s="6"/>
      <c r="D47" s="6"/>
      <c r="E47" s="6"/>
      <c r="F47" s="6"/>
      <c r="G47" s="6"/>
      <c r="H47" s="7"/>
    </row>
    <row r="48" spans="1:8" x14ac:dyDescent="0.25">
      <c r="A48" s="8" t="s">
        <v>61</v>
      </c>
      <c r="B48" s="9" t="s">
        <v>28</v>
      </c>
      <c r="C48" s="8" t="s">
        <v>12</v>
      </c>
      <c r="D48" s="23">
        <v>1</v>
      </c>
      <c r="E48" s="10"/>
      <c r="F48" s="10">
        <f t="shared" ref="F48:F53" si="14">D48*E48</f>
        <v>0</v>
      </c>
      <c r="G48" s="10"/>
      <c r="H48" s="10">
        <f t="shared" ref="H48:H53" si="15">D48*G48</f>
        <v>0</v>
      </c>
    </row>
    <row r="49" spans="1:8" x14ac:dyDescent="0.25">
      <c r="A49" s="8" t="s">
        <v>62</v>
      </c>
      <c r="B49" s="9" t="s">
        <v>29</v>
      </c>
      <c r="C49" s="8" t="s">
        <v>13</v>
      </c>
      <c r="D49" s="23">
        <f>275*0.15</f>
        <v>41.25</v>
      </c>
      <c r="E49" s="10"/>
      <c r="F49" s="10">
        <f t="shared" si="14"/>
        <v>0</v>
      </c>
      <c r="G49" s="10"/>
      <c r="H49" s="10">
        <f t="shared" si="15"/>
        <v>0</v>
      </c>
    </row>
    <row r="50" spans="1:8" x14ac:dyDescent="0.25">
      <c r="A50" s="8" t="s">
        <v>63</v>
      </c>
      <c r="B50" s="9" t="s">
        <v>30</v>
      </c>
      <c r="C50" s="8" t="s">
        <v>13</v>
      </c>
      <c r="D50" s="23">
        <f>275*0.15</f>
        <v>41.25</v>
      </c>
      <c r="E50" s="10"/>
      <c r="F50" s="10">
        <f t="shared" si="14"/>
        <v>0</v>
      </c>
      <c r="G50" s="10"/>
      <c r="H50" s="10">
        <f t="shared" si="15"/>
        <v>0</v>
      </c>
    </row>
    <row r="51" spans="1:8" x14ac:dyDescent="0.25">
      <c r="A51" s="8" t="s">
        <v>64</v>
      </c>
      <c r="B51" s="9" t="s">
        <v>107</v>
      </c>
      <c r="C51" s="8" t="s">
        <v>13</v>
      </c>
      <c r="D51" s="23">
        <f>275*0.22</f>
        <v>60.5</v>
      </c>
      <c r="E51" s="10"/>
      <c r="F51" s="10">
        <f t="shared" si="14"/>
        <v>0</v>
      </c>
      <c r="G51" s="10"/>
      <c r="H51" s="10">
        <f t="shared" si="15"/>
        <v>0</v>
      </c>
    </row>
    <row r="52" spans="1:8" x14ac:dyDescent="0.25">
      <c r="A52" s="8" t="s">
        <v>65</v>
      </c>
      <c r="B52" s="9" t="s">
        <v>24</v>
      </c>
      <c r="C52" s="8" t="s">
        <v>23</v>
      </c>
      <c r="D52" s="23">
        <f>(4.8*10)+5.7+10.25</f>
        <v>63.95</v>
      </c>
      <c r="E52" s="10"/>
      <c r="F52" s="10">
        <f t="shared" si="14"/>
        <v>0</v>
      </c>
      <c r="G52" s="10"/>
      <c r="H52" s="10">
        <f t="shared" si="15"/>
        <v>0</v>
      </c>
    </row>
    <row r="53" spans="1:8" x14ac:dyDescent="0.25">
      <c r="A53" s="8" t="s">
        <v>66</v>
      </c>
      <c r="B53" s="9" t="s">
        <v>26</v>
      </c>
      <c r="C53" s="8" t="s">
        <v>12</v>
      </c>
      <c r="D53" s="23">
        <v>1</v>
      </c>
      <c r="E53" s="10"/>
      <c r="F53" s="10">
        <f t="shared" si="14"/>
        <v>0</v>
      </c>
      <c r="G53" s="10"/>
      <c r="H53" s="10">
        <f t="shared" si="15"/>
        <v>0</v>
      </c>
    </row>
    <row r="54" spans="1:8" x14ac:dyDescent="0.25">
      <c r="A54" s="26">
        <v>6</v>
      </c>
      <c r="B54" s="27" t="s">
        <v>78</v>
      </c>
      <c r="C54" s="28"/>
      <c r="D54" s="28"/>
      <c r="E54" s="28"/>
      <c r="F54" s="28"/>
      <c r="G54" s="28"/>
      <c r="H54" s="29"/>
    </row>
    <row r="55" spans="1:8" x14ac:dyDescent="0.25">
      <c r="A55" s="4" t="s">
        <v>68</v>
      </c>
      <c r="B55" s="5" t="s">
        <v>22</v>
      </c>
      <c r="C55" s="6"/>
      <c r="D55" s="6"/>
      <c r="E55" s="6"/>
      <c r="F55" s="6"/>
      <c r="G55" s="6"/>
      <c r="H55" s="7"/>
    </row>
    <row r="56" spans="1:8" x14ac:dyDescent="0.25">
      <c r="A56" s="8" t="s">
        <v>69</v>
      </c>
      <c r="B56" s="9" t="s">
        <v>38</v>
      </c>
      <c r="C56" s="8" t="s">
        <v>13</v>
      </c>
      <c r="D56" s="23">
        <f>(410)*0.5</f>
        <v>205</v>
      </c>
      <c r="E56" s="10"/>
      <c r="F56" s="25">
        <f>D56*E56</f>
        <v>0</v>
      </c>
      <c r="G56" s="25"/>
      <c r="H56" s="10">
        <f>D56*G56</f>
        <v>0</v>
      </c>
    </row>
    <row r="57" spans="1:8" x14ac:dyDescent="0.25">
      <c r="A57" s="4" t="s">
        <v>70</v>
      </c>
      <c r="B57" s="5" t="s">
        <v>45</v>
      </c>
      <c r="C57" s="6"/>
      <c r="D57" s="6"/>
      <c r="E57" s="6"/>
      <c r="F57" s="6"/>
      <c r="G57" s="6"/>
      <c r="H57" s="7"/>
    </row>
    <row r="58" spans="1:8" x14ac:dyDescent="0.25">
      <c r="A58" s="8" t="s">
        <v>71</v>
      </c>
      <c r="B58" s="9" t="s">
        <v>28</v>
      </c>
      <c r="C58" s="8" t="s">
        <v>12</v>
      </c>
      <c r="D58" s="23">
        <v>1</v>
      </c>
      <c r="E58" s="10"/>
      <c r="F58" s="10">
        <f t="shared" ref="F58:F64" si="16">D58*E58</f>
        <v>0</v>
      </c>
      <c r="G58" s="10"/>
      <c r="H58" s="10">
        <f t="shared" ref="H58:H64" si="17">D58*G58</f>
        <v>0</v>
      </c>
    </row>
    <row r="59" spans="1:8" x14ac:dyDescent="0.25">
      <c r="A59" s="8" t="s">
        <v>72</v>
      </c>
      <c r="B59" s="9" t="s">
        <v>29</v>
      </c>
      <c r="C59" s="8" t="s">
        <v>13</v>
      </c>
      <c r="D59" s="23">
        <f>410*0.15</f>
        <v>61.5</v>
      </c>
      <c r="E59" s="10"/>
      <c r="F59" s="10">
        <f t="shared" si="16"/>
        <v>0</v>
      </c>
      <c r="G59" s="10"/>
      <c r="H59" s="10">
        <f t="shared" si="17"/>
        <v>0</v>
      </c>
    </row>
    <row r="60" spans="1:8" x14ac:dyDescent="0.25">
      <c r="A60" s="8" t="s">
        <v>73</v>
      </c>
      <c r="B60" s="9" t="s">
        <v>30</v>
      </c>
      <c r="C60" s="8" t="s">
        <v>13</v>
      </c>
      <c r="D60" s="23">
        <f>410*0.15</f>
        <v>61.5</v>
      </c>
      <c r="E60" s="10"/>
      <c r="F60" s="10">
        <f t="shared" si="16"/>
        <v>0</v>
      </c>
      <c r="G60" s="10"/>
      <c r="H60" s="10">
        <f t="shared" si="17"/>
        <v>0</v>
      </c>
    </row>
    <row r="61" spans="1:8" x14ac:dyDescent="0.25">
      <c r="A61" s="8" t="s">
        <v>74</v>
      </c>
      <c r="B61" s="9" t="s">
        <v>107</v>
      </c>
      <c r="C61" s="8" t="s">
        <v>13</v>
      </c>
      <c r="D61" s="23">
        <f>410*0.22</f>
        <v>90.2</v>
      </c>
      <c r="E61" s="10"/>
      <c r="F61" s="10">
        <f t="shared" si="16"/>
        <v>0</v>
      </c>
      <c r="G61" s="10"/>
      <c r="H61" s="10">
        <f t="shared" si="17"/>
        <v>0</v>
      </c>
    </row>
    <row r="62" spans="1:8" ht="13.95" customHeight="1" x14ac:dyDescent="0.25">
      <c r="A62" s="8" t="s">
        <v>75</v>
      </c>
      <c r="B62" s="9" t="s">
        <v>24</v>
      </c>
      <c r="C62" s="8" t="s">
        <v>23</v>
      </c>
      <c r="D62" s="23">
        <f>(5*5)+(9.92*4)+(8.26*2)+(7.34+12)</f>
        <v>100.54</v>
      </c>
      <c r="E62" s="10"/>
      <c r="F62" s="10">
        <f t="shared" si="16"/>
        <v>0</v>
      </c>
      <c r="G62" s="10"/>
      <c r="H62" s="10">
        <f t="shared" si="17"/>
        <v>0</v>
      </c>
    </row>
    <row r="63" spans="1:8" x14ac:dyDescent="0.25">
      <c r="A63" s="8" t="s">
        <v>76</v>
      </c>
      <c r="B63" s="9" t="s">
        <v>25</v>
      </c>
      <c r="C63" s="8" t="s">
        <v>23</v>
      </c>
      <c r="D63" s="23">
        <f>20.3+14+4.82+4.82</f>
        <v>43.94</v>
      </c>
      <c r="E63" s="10"/>
      <c r="F63" s="10">
        <f t="shared" si="16"/>
        <v>0</v>
      </c>
      <c r="G63" s="10"/>
      <c r="H63" s="10">
        <f t="shared" si="17"/>
        <v>0</v>
      </c>
    </row>
    <row r="64" spans="1:8" x14ac:dyDescent="0.25">
      <c r="A64" s="8" t="s">
        <v>77</v>
      </c>
      <c r="B64" s="9" t="s">
        <v>26</v>
      </c>
      <c r="C64" s="8" t="s">
        <v>12</v>
      </c>
      <c r="D64" s="23">
        <v>1</v>
      </c>
      <c r="E64" s="10"/>
      <c r="F64" s="10">
        <f t="shared" si="16"/>
        <v>0</v>
      </c>
      <c r="G64" s="10"/>
      <c r="H64" s="10">
        <f t="shared" si="17"/>
        <v>0</v>
      </c>
    </row>
    <row r="65" spans="1:8" x14ac:dyDescent="0.25">
      <c r="A65" s="4" t="s">
        <v>79</v>
      </c>
      <c r="B65" s="5" t="s">
        <v>87</v>
      </c>
      <c r="C65" s="6"/>
      <c r="D65" s="6"/>
      <c r="E65" s="6"/>
      <c r="F65" s="6"/>
      <c r="G65" s="6"/>
      <c r="H65" s="7"/>
    </row>
    <row r="66" spans="1:8" x14ac:dyDescent="0.25">
      <c r="A66" s="8" t="s">
        <v>82</v>
      </c>
      <c r="B66" s="9" t="s">
        <v>80</v>
      </c>
      <c r="C66" s="8" t="s">
        <v>84</v>
      </c>
      <c r="D66" s="23">
        <v>14.5</v>
      </c>
      <c r="E66" s="10"/>
      <c r="F66" s="10">
        <f>D66*E66</f>
        <v>0</v>
      </c>
      <c r="G66" s="10"/>
      <c r="H66" s="10">
        <f>D66*G66</f>
        <v>0</v>
      </c>
    </row>
    <row r="67" spans="1:8" x14ac:dyDescent="0.25">
      <c r="A67" s="8" t="s">
        <v>83</v>
      </c>
      <c r="B67" s="9" t="s">
        <v>81</v>
      </c>
      <c r="C67" s="8" t="s">
        <v>84</v>
      </c>
      <c r="D67" s="23">
        <v>57.41</v>
      </c>
      <c r="E67" s="10"/>
      <c r="F67" s="10">
        <f>D67*E67</f>
        <v>0</v>
      </c>
      <c r="G67" s="10"/>
      <c r="H67" s="10">
        <f>D67*G67</f>
        <v>0</v>
      </c>
    </row>
    <row r="68" spans="1:8" x14ac:dyDescent="0.25">
      <c r="A68" s="8" t="s">
        <v>86</v>
      </c>
      <c r="B68" s="31" t="s">
        <v>85</v>
      </c>
      <c r="C68" s="8" t="s">
        <v>84</v>
      </c>
      <c r="D68" s="23">
        <v>12</v>
      </c>
      <c r="E68" s="10"/>
      <c r="F68" s="10">
        <f>D68*E68</f>
        <v>0</v>
      </c>
      <c r="G68" s="10"/>
      <c r="H68" s="10">
        <f>D68*G68</f>
        <v>0</v>
      </c>
    </row>
    <row r="69" spans="1:8" x14ac:dyDescent="0.25">
      <c r="A69" s="26">
        <v>7</v>
      </c>
      <c r="B69" s="27" t="s">
        <v>106</v>
      </c>
      <c r="C69" s="28"/>
      <c r="D69" s="28"/>
      <c r="E69" s="28"/>
      <c r="F69" s="28"/>
      <c r="G69" s="28"/>
      <c r="H69" s="29"/>
    </row>
    <row r="70" spans="1:8" x14ac:dyDescent="0.25">
      <c r="A70" s="4" t="s">
        <v>88</v>
      </c>
      <c r="B70" s="5" t="s">
        <v>22</v>
      </c>
      <c r="C70" s="6"/>
      <c r="D70" s="6"/>
      <c r="E70" s="6"/>
      <c r="F70" s="6"/>
      <c r="G70" s="6"/>
      <c r="H70" s="7"/>
    </row>
    <row r="71" spans="1:8" x14ac:dyDescent="0.25">
      <c r="A71" s="8" t="s">
        <v>89</v>
      </c>
      <c r="B71" s="9" t="s">
        <v>38</v>
      </c>
      <c r="C71" s="8" t="s">
        <v>13</v>
      </c>
      <c r="D71" s="23">
        <f>(410)*0.5</f>
        <v>205</v>
      </c>
      <c r="E71" s="10"/>
      <c r="F71" s="25">
        <f>D71*E71</f>
        <v>0</v>
      </c>
      <c r="G71" s="25"/>
      <c r="H71" s="10">
        <f>D71*G71</f>
        <v>0</v>
      </c>
    </row>
    <row r="72" spans="1:8" x14ac:dyDescent="0.25">
      <c r="A72" s="4" t="s">
        <v>90</v>
      </c>
      <c r="B72" s="5" t="s">
        <v>45</v>
      </c>
      <c r="C72" s="6"/>
      <c r="D72" s="6"/>
      <c r="E72" s="6"/>
      <c r="F72" s="6"/>
      <c r="G72" s="6"/>
      <c r="H72" s="7"/>
    </row>
    <row r="73" spans="1:8" x14ac:dyDescent="0.25">
      <c r="A73" s="8" t="s">
        <v>91</v>
      </c>
      <c r="B73" s="9" t="s">
        <v>28</v>
      </c>
      <c r="C73" s="8" t="s">
        <v>12</v>
      </c>
      <c r="D73" s="23">
        <v>1</v>
      </c>
      <c r="E73" s="10"/>
      <c r="F73" s="10">
        <f t="shared" ref="F73:F78" si="18">D73*E73</f>
        <v>0</v>
      </c>
      <c r="G73" s="10"/>
      <c r="H73" s="10">
        <f t="shared" ref="H73:H78" si="19">D73*G73</f>
        <v>0</v>
      </c>
    </row>
    <row r="74" spans="1:8" x14ac:dyDescent="0.25">
      <c r="A74" s="8" t="s">
        <v>92</v>
      </c>
      <c r="B74" s="9" t="s">
        <v>29</v>
      </c>
      <c r="C74" s="8" t="s">
        <v>13</v>
      </c>
      <c r="D74" s="23">
        <f>633*0.15</f>
        <v>94.95</v>
      </c>
      <c r="E74" s="10"/>
      <c r="F74" s="10">
        <f t="shared" si="18"/>
        <v>0</v>
      </c>
      <c r="G74" s="10"/>
      <c r="H74" s="10">
        <f t="shared" si="19"/>
        <v>0</v>
      </c>
    </row>
    <row r="75" spans="1:8" x14ac:dyDescent="0.25">
      <c r="A75" s="8" t="s">
        <v>93</v>
      </c>
      <c r="B75" s="9" t="s">
        <v>30</v>
      </c>
      <c r="C75" s="8" t="s">
        <v>13</v>
      </c>
      <c r="D75" s="23">
        <f>633*0.15</f>
        <v>94.95</v>
      </c>
      <c r="E75" s="10"/>
      <c r="F75" s="10">
        <f t="shared" si="18"/>
        <v>0</v>
      </c>
      <c r="G75" s="10"/>
      <c r="H75" s="10">
        <f t="shared" si="19"/>
        <v>0</v>
      </c>
    </row>
    <row r="76" spans="1:8" x14ac:dyDescent="0.25">
      <c r="A76" s="8" t="s">
        <v>94</v>
      </c>
      <c r="B76" s="9" t="s">
        <v>107</v>
      </c>
      <c r="C76" s="8" t="s">
        <v>13</v>
      </c>
      <c r="D76" s="23">
        <f>633*0.22</f>
        <v>139.26</v>
      </c>
      <c r="E76" s="10"/>
      <c r="F76" s="10">
        <f t="shared" si="18"/>
        <v>0</v>
      </c>
      <c r="G76" s="10"/>
      <c r="H76" s="10">
        <f t="shared" si="19"/>
        <v>0</v>
      </c>
    </row>
    <row r="77" spans="1:8" x14ac:dyDescent="0.25">
      <c r="A77" s="8" t="s">
        <v>95</v>
      </c>
      <c r="B77" s="9" t="s">
        <v>24</v>
      </c>
      <c r="C77" s="8" t="s">
        <v>23</v>
      </c>
      <c r="D77" s="23">
        <f>(18*6)+8.22+8.22</f>
        <v>124.44</v>
      </c>
      <c r="E77" s="10"/>
      <c r="F77" s="10">
        <f t="shared" si="18"/>
        <v>0</v>
      </c>
      <c r="G77" s="10"/>
      <c r="H77" s="10">
        <f t="shared" si="19"/>
        <v>0</v>
      </c>
    </row>
    <row r="78" spans="1:8" x14ac:dyDescent="0.25">
      <c r="A78" s="8" t="s">
        <v>96</v>
      </c>
      <c r="B78" s="9" t="s">
        <v>26</v>
      </c>
      <c r="C78" s="8" t="s">
        <v>12</v>
      </c>
      <c r="D78" s="23">
        <v>1</v>
      </c>
      <c r="E78" s="10"/>
      <c r="F78" s="10">
        <f t="shared" si="18"/>
        <v>0</v>
      </c>
      <c r="G78" s="10"/>
      <c r="H78" s="10">
        <f t="shared" si="19"/>
        <v>0</v>
      </c>
    </row>
    <row r="79" spans="1:8" x14ac:dyDescent="0.25">
      <c r="A79" s="4" t="s">
        <v>97</v>
      </c>
      <c r="B79" s="5" t="s">
        <v>87</v>
      </c>
      <c r="C79" s="6"/>
      <c r="D79" s="6"/>
      <c r="E79" s="6"/>
      <c r="F79" s="6"/>
      <c r="G79" s="6"/>
      <c r="H79" s="7"/>
    </row>
    <row r="80" spans="1:8" x14ac:dyDescent="0.25">
      <c r="A80" s="8" t="s">
        <v>98</v>
      </c>
      <c r="B80" s="9" t="s">
        <v>81</v>
      </c>
      <c r="C80" s="8" t="s">
        <v>84</v>
      </c>
      <c r="D80" s="23">
        <v>101</v>
      </c>
      <c r="E80" s="10"/>
      <c r="F80" s="10">
        <f>D80*E80</f>
        <v>0</v>
      </c>
      <c r="G80" s="10"/>
      <c r="H80" s="10">
        <f>D80*G80</f>
        <v>0</v>
      </c>
    </row>
    <row r="81" spans="1:8" x14ac:dyDescent="0.25">
      <c r="A81" s="26">
        <v>8</v>
      </c>
      <c r="B81" s="27" t="s">
        <v>104</v>
      </c>
      <c r="C81" s="28"/>
      <c r="D81" s="28"/>
      <c r="E81" s="28"/>
      <c r="F81" s="28"/>
      <c r="G81" s="28"/>
      <c r="H81" s="29"/>
    </row>
    <row r="82" spans="1:8" x14ac:dyDescent="0.25">
      <c r="A82" s="8" t="s">
        <v>99</v>
      </c>
      <c r="B82" s="9" t="s">
        <v>44</v>
      </c>
      <c r="C82" s="8" t="s">
        <v>12</v>
      </c>
      <c r="D82" s="23">
        <v>1</v>
      </c>
      <c r="E82" s="10"/>
      <c r="F82" s="10">
        <f t="shared" ref="F82" si="20">D82*E82</f>
        <v>0</v>
      </c>
      <c r="G82" s="10"/>
      <c r="H82" s="10">
        <f t="shared" ref="H82" si="21">D82*G82</f>
        <v>0</v>
      </c>
    </row>
    <row r="83" spans="1:8" x14ac:dyDescent="0.25">
      <c r="A83" s="8" t="s">
        <v>100</v>
      </c>
      <c r="B83" s="9" t="s">
        <v>14</v>
      </c>
      <c r="C83" s="8" t="s">
        <v>12</v>
      </c>
      <c r="D83" s="23">
        <v>1</v>
      </c>
      <c r="E83" s="10"/>
      <c r="F83" s="10">
        <f t="shared" ref="F83" si="22">D83*E83</f>
        <v>0</v>
      </c>
      <c r="G83" s="10"/>
      <c r="H83" s="10">
        <f t="shared" ref="H83" si="23">D83*G83</f>
        <v>0</v>
      </c>
    </row>
    <row r="84" spans="1:8" x14ac:dyDescent="0.25">
      <c r="A84" s="8" t="s">
        <v>101</v>
      </c>
      <c r="B84" s="9" t="s">
        <v>15</v>
      </c>
      <c r="C84" s="8" t="s">
        <v>12</v>
      </c>
      <c r="D84" s="23">
        <v>1</v>
      </c>
      <c r="E84" s="10"/>
      <c r="F84" s="10">
        <f t="shared" ref="F84" si="24">D84*E84</f>
        <v>0</v>
      </c>
      <c r="G84" s="10"/>
      <c r="H84" s="10">
        <f t="shared" ref="H84" si="25">D84*G84</f>
        <v>0</v>
      </c>
    </row>
    <row r="85" spans="1:8" ht="14.4" thickBot="1" x14ac:dyDescent="0.3">
      <c r="A85" s="11"/>
      <c r="B85" s="11"/>
      <c r="C85" s="11"/>
      <c r="D85" s="11"/>
      <c r="E85" s="11"/>
      <c r="F85" s="11"/>
      <c r="G85" s="11"/>
      <c r="H85" s="11"/>
    </row>
    <row r="86" spans="1:8" ht="14.4" thickBot="1" x14ac:dyDescent="0.3">
      <c r="A86" s="19"/>
      <c r="B86" s="19"/>
      <c r="C86" s="19"/>
      <c r="D86" s="19"/>
      <c r="E86" s="12" t="s">
        <v>16</v>
      </c>
      <c r="F86" s="13">
        <f>SUM(F11:F84)</f>
        <v>0</v>
      </c>
      <c r="G86" s="19"/>
      <c r="H86" s="19"/>
    </row>
    <row r="87" spans="1:8" ht="14.4" thickBot="1" x14ac:dyDescent="0.3">
      <c r="A87" s="19"/>
      <c r="B87" s="19"/>
      <c r="C87" s="19"/>
      <c r="D87" s="19"/>
      <c r="E87" s="14" t="s">
        <v>17</v>
      </c>
      <c r="F87" s="15">
        <f>F86*0.22</f>
        <v>0</v>
      </c>
      <c r="G87" s="19"/>
      <c r="H87" s="19"/>
    </row>
    <row r="88" spans="1:8" ht="14.4" thickBot="1" x14ac:dyDescent="0.3">
      <c r="A88" s="19"/>
      <c r="B88" s="19"/>
      <c r="C88" s="19"/>
      <c r="D88" s="19"/>
      <c r="E88" s="16"/>
      <c r="F88" s="16"/>
      <c r="G88" s="16"/>
      <c r="H88" s="16"/>
    </row>
    <row r="89" spans="1:8" ht="17.399999999999999" customHeight="1" thickBot="1" x14ac:dyDescent="0.3">
      <c r="A89" s="21"/>
      <c r="B89" s="21"/>
      <c r="C89" s="20"/>
      <c r="D89" s="20"/>
      <c r="E89" s="22" t="s">
        <v>18</v>
      </c>
      <c r="F89" s="17">
        <f>F86+F87</f>
        <v>0</v>
      </c>
      <c r="G89" s="45"/>
      <c r="H89" s="46"/>
    </row>
    <row r="90" spans="1:8" ht="18.600000000000001" customHeight="1" thickBot="1" x14ac:dyDescent="0.3">
      <c r="A90" s="21"/>
      <c r="B90" s="21"/>
      <c r="C90" s="20"/>
      <c r="D90" s="20"/>
      <c r="E90" s="47" t="s">
        <v>19</v>
      </c>
      <c r="F90" s="48"/>
      <c r="G90" s="49"/>
      <c r="H90" s="18">
        <f>SUM(H11:H84)</f>
        <v>0</v>
      </c>
    </row>
    <row r="91" spans="1:8" x14ac:dyDescent="0.25">
      <c r="C91" s="1"/>
      <c r="D91" s="1"/>
    </row>
    <row r="92" spans="1:8" x14ac:dyDescent="0.25">
      <c r="C92" s="1"/>
      <c r="D92" s="1"/>
    </row>
    <row r="93" spans="1:8" x14ac:dyDescent="0.25">
      <c r="C93" s="1"/>
      <c r="D93" s="1"/>
    </row>
    <row r="94" spans="1:8" x14ac:dyDescent="0.25">
      <c r="C94" s="1"/>
      <c r="D94" s="1"/>
    </row>
    <row r="95" spans="1:8" x14ac:dyDescent="0.25">
      <c r="C95" s="1"/>
      <c r="D95" s="1"/>
    </row>
    <row r="96" spans="1:8" x14ac:dyDescent="0.25">
      <c r="C96" s="1"/>
      <c r="D96" s="1"/>
    </row>
  </sheetData>
  <mergeCells count="12">
    <mergeCell ref="G89:H89"/>
    <mergeCell ref="E90:G90"/>
    <mergeCell ref="A8:A9"/>
    <mergeCell ref="B8:B9"/>
    <mergeCell ref="C8:C9"/>
    <mergeCell ref="D8:D9"/>
    <mergeCell ref="A3:H7"/>
    <mergeCell ref="F1:H2"/>
    <mergeCell ref="A1:E1"/>
    <mergeCell ref="A2:E2"/>
    <mergeCell ref="E8:F8"/>
    <mergeCell ref="G8:H8"/>
  </mergeCells>
  <phoneticPr fontId="5" type="noConversion"/>
  <pageMargins left="0.7" right="0.7" top="0.75" bottom="0.75" header="0.3" footer="0.3"/>
  <pageSetup orientation="portrait" r:id="rId1"/>
  <ignoredErrors>
    <ignoredError sqref="H90 F89 F86:F87" evalErro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75D13A21D2E04C8255FFB66DA4DF92" ma:contentTypeVersion="17" ma:contentTypeDescription="Crear nuevo documento." ma:contentTypeScope="" ma:versionID="d6925c5160bbb3c183c3784c3ac56cef">
  <xsd:schema xmlns:xsd="http://www.w3.org/2001/XMLSchema" xmlns:xs="http://www.w3.org/2001/XMLSchema" xmlns:p="http://schemas.microsoft.com/office/2006/metadata/properties" xmlns:ns1="http://schemas.microsoft.com/sharepoint/v3" xmlns:ns2="a9f75a7a-2b10-48c9-9201-0140065dc631" xmlns:ns3="ac2e4e24-3129-45de-a5e5-e1c6c176c8f2" targetNamespace="http://schemas.microsoft.com/office/2006/metadata/properties" ma:root="true" ma:fieldsID="79d91d1c74ce69869709eb7139c9e107" ns1:_="" ns2:_="" ns3:_="">
    <xsd:import namespace="http://schemas.microsoft.com/sharepoint/v3"/>
    <xsd:import namespace="a9f75a7a-2b10-48c9-9201-0140065dc631"/>
    <xsd:import namespace="ac2e4e24-3129-45de-a5e5-e1c6c176c8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f75a7a-2b10-48c9-9201-0140065dc6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09bcd810-8a1a-45c8-ba2b-847580e124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2e4e24-3129-45de-a5e5-e1c6c176c8f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6400c39-ec6f-459e-9174-4c3aaa202062}" ma:internalName="TaxCatchAll" ma:showField="CatchAllData" ma:web="ac2e4e24-3129-45de-a5e5-e1c6c176c8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ac2e4e24-3129-45de-a5e5-e1c6c176c8f2" xsi:nil="true"/>
    <lcf76f155ced4ddcb4097134ff3c332f xmlns="a9f75a7a-2b10-48c9-9201-0140065dc63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3F62BE-471E-4B68-B379-46A7B98BDD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9f75a7a-2b10-48c9-9201-0140065dc631"/>
    <ds:schemaRef ds:uri="ac2e4e24-3129-45de-a5e5-e1c6c176c8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7305AE-EC9D-4B51-9B12-FF694B4BE0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B705FC-B381-48F6-BC3C-0BFB929939B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c2e4e24-3129-45de-a5e5-e1c6c176c8f2"/>
    <ds:schemaRef ds:uri="a9f75a7a-2b10-48c9-9201-0140065dc6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Rubrado OT-564</vt:lpstr>
      <vt:lpstr>'Rubrado OT-564'!Área_de_impresión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José Otero</cp:lastModifiedBy>
  <dcterms:created xsi:type="dcterms:W3CDTF">2022-01-28T17:34:46Z</dcterms:created>
  <dcterms:modified xsi:type="dcterms:W3CDTF">2026-04-08T13:00:31Z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0x0101000275D13A21D2E04C8255FFB66DA4DF92</vt:lpwstr>
  </property>
  <property fmtid="{D5CDD505-2E9C-101B-9397-08002B2CF9AE}" pid="3" name="MediaServiceImageTags">
    <vt:lpwstr/>
  </property>
</Properties>
</file>